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2980" windowHeight="1191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9" i="1"/>
  <c r="B18"/>
  <c r="B17"/>
  <c r="L17"/>
  <c r="I17" s="1"/>
  <c r="L18"/>
  <c r="L19"/>
  <c r="K18"/>
  <c r="I18" s="1"/>
  <c r="K19"/>
  <c r="K20"/>
  <c r="I22"/>
  <c r="B22" s="1"/>
  <c r="I21"/>
  <c r="B21" s="1"/>
  <c r="I20"/>
  <c r="B20" s="1"/>
  <c r="I19"/>
  <c r="I23" s="1"/>
  <c r="J19"/>
  <c r="J20"/>
  <c r="J21"/>
  <c r="J22"/>
  <c r="B23" l="1"/>
  <c r="A23"/>
</calcChain>
</file>

<file path=xl/sharedStrings.xml><?xml version="1.0" encoding="utf-8"?>
<sst xmlns="http://schemas.openxmlformats.org/spreadsheetml/2006/main" count="24" uniqueCount="20">
  <si>
    <t>Guinea</t>
  </si>
  <si>
    <t>Liberia</t>
  </si>
  <si>
    <t>Sierra Leone</t>
  </si>
  <si>
    <t>http://apps.who.int/ebola/en/current-situation/ebola-situation-report</t>
  </si>
  <si>
    <t>In the case of conflicts, use the newest data.</t>
  </si>
  <si>
    <t>Mid-month</t>
  </si>
  <si>
    <t>Time between symptom onset and case isolation</t>
  </si>
  <si>
    <t>Average</t>
  </si>
  <si>
    <t>Cases (for averaging above)</t>
  </si>
  <si>
    <t xml:space="preserve">Ebola case data hand-entered (not exact) from </t>
  </si>
  <si>
    <t>https://en.wikipedia.org/wiki/Ebola_virus_epidemic_in_West_Africa#Timeline_of_reported_cases_and_deaths</t>
  </si>
  <si>
    <t>Time data from</t>
  </si>
  <si>
    <t>Sum</t>
  </si>
  <si>
    <t>&lt; Average.  Fix phi(t) so phi(2014-10-12) = 1/3.38</t>
  </si>
  <si>
    <t>It looks like there's a degeneracy in fitting both alpha and phi so I need to fix one of them.</t>
  </si>
  <si>
    <t>Both are hard to find data for but I found data on "Time between symptom onset and case isolation"</t>
  </si>
  <si>
    <t>from WHO Situation Reports.  I believe this corresponds to 1/phi.</t>
  </si>
  <si>
    <t>Averaging over the available data (see below) gives me an estimate of</t>
  </si>
  <si>
    <t>phi = 1/3.38 around 2014-10-12.</t>
  </si>
  <si>
    <t>So fix phi to go through that datum.  That should resolve the degeneracy.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</si>
</sst>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quotePrefix="1"/>
    <xf numFmtId="0" fontId="1" fillId="0" borderId="0" xfId="0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>
      <selection activeCell="A3" sqref="A3"/>
    </sheetView>
  </sheetViews>
  <sheetFormatPr defaultRowHeight="14.4"/>
  <cols>
    <col min="1" max="1" width="10.33203125" bestFit="1" customWidth="1"/>
    <col min="2" max="2" width="7.5546875" style="5" bestFit="1" customWidth="1"/>
    <col min="3" max="3" width="6.6640625" customWidth="1"/>
    <col min="4" max="4" width="6.44140625" bestFit="1" customWidth="1"/>
    <col min="5" max="5" width="6.77734375" customWidth="1"/>
    <col min="8" max="8" width="10.21875" customWidth="1"/>
    <col min="9" max="9" width="6" bestFit="1" customWidth="1"/>
    <col min="10" max="10" width="6.6640625" bestFit="1" customWidth="1"/>
    <col min="11" max="11" width="6.44140625" bestFit="1" customWidth="1"/>
    <col min="12" max="12" width="5.88671875" customWidth="1"/>
  </cols>
  <sheetData>
    <row r="1" spans="1:12">
      <c r="A1" s="1">
        <v>42061</v>
      </c>
    </row>
    <row r="2" spans="1:12">
      <c r="A2" t="s">
        <v>14</v>
      </c>
    </row>
    <row r="4" spans="1:12">
      <c r="A4" t="s">
        <v>15</v>
      </c>
    </row>
    <row r="5" spans="1:12">
      <c r="A5" t="s">
        <v>16</v>
      </c>
    </row>
    <row r="7" spans="1:12">
      <c r="A7" t="s">
        <v>17</v>
      </c>
    </row>
    <row r="8" spans="1:12">
      <c r="A8" t="s">
        <v>18</v>
      </c>
    </row>
    <row r="9" spans="1:12">
      <c r="A9" t="s">
        <v>19</v>
      </c>
    </row>
    <row r="11" spans="1:12">
      <c r="A11" t="s">
        <v>11</v>
      </c>
    </row>
    <row r="12" spans="1:12">
      <c r="A12" t="s">
        <v>3</v>
      </c>
    </row>
    <row r="13" spans="1:12">
      <c r="A13" t="s">
        <v>4</v>
      </c>
      <c r="H13" t="s">
        <v>9</v>
      </c>
    </row>
    <row r="14" spans="1:12">
      <c r="H14" t="s">
        <v>10</v>
      </c>
    </row>
    <row r="15" spans="1:12">
      <c r="A15" s="4" t="s">
        <v>6</v>
      </c>
      <c r="H15" s="4" t="s">
        <v>8</v>
      </c>
    </row>
    <row r="16" spans="1:12">
      <c r="A16" t="s">
        <v>5</v>
      </c>
      <c r="B16" s="5" t="s">
        <v>7</v>
      </c>
      <c r="C16" t="s">
        <v>0</v>
      </c>
      <c r="D16" t="s">
        <v>1</v>
      </c>
      <c r="E16" t="s">
        <v>2</v>
      </c>
      <c r="H16" t="s">
        <v>5</v>
      </c>
      <c r="I16" t="s">
        <v>12</v>
      </c>
      <c r="J16" t="s">
        <v>0</v>
      </c>
      <c r="K16" t="s">
        <v>1</v>
      </c>
      <c r="L16" t="s">
        <v>2</v>
      </c>
    </row>
    <row r="17" spans="1:12">
      <c r="A17" s="1">
        <v>41866</v>
      </c>
      <c r="B17" s="5">
        <f>SUMPRODUCT(C17:E17,J17:L17)/I17</f>
        <v>3.2</v>
      </c>
      <c r="E17">
        <v>3.2</v>
      </c>
      <c r="H17" s="1">
        <v>41866</v>
      </c>
      <c r="I17" s="2">
        <f>SUM(J17:L17)</f>
        <v>642</v>
      </c>
      <c r="L17">
        <f>1216-574</f>
        <v>642</v>
      </c>
    </row>
    <row r="18" spans="1:12">
      <c r="A18" s="1">
        <v>41897</v>
      </c>
      <c r="B18" s="5">
        <f t="shared" ref="B18:B22" si="0">SUMPRODUCT(C18:E18,J18:L18)/I18</f>
        <v>3.8447241045498552</v>
      </c>
      <c r="D18">
        <v>4.2</v>
      </c>
      <c r="E18">
        <v>3.2</v>
      </c>
      <c r="H18" s="1">
        <v>41897</v>
      </c>
      <c r="I18" s="2">
        <f t="shared" ref="I18:I22" si="1">SUM(J18:L18)</f>
        <v>3099</v>
      </c>
      <c r="K18">
        <f>3696-1698</f>
        <v>1998</v>
      </c>
      <c r="L18">
        <f>2317-1216</f>
        <v>1101</v>
      </c>
    </row>
    <row r="19" spans="1:12">
      <c r="A19" s="1">
        <v>41927</v>
      </c>
      <c r="B19" s="5">
        <f t="shared" si="0"/>
        <v>3.2509495295124036</v>
      </c>
      <c r="C19">
        <v>4.3</v>
      </c>
      <c r="D19">
        <v>3.6</v>
      </c>
      <c r="E19">
        <v>2.6</v>
      </c>
      <c r="H19" s="1">
        <v>41927</v>
      </c>
      <c r="I19" s="2">
        <f t="shared" si="1"/>
        <v>5845</v>
      </c>
      <c r="J19">
        <f>1731-1157</f>
        <v>574</v>
      </c>
      <c r="K19">
        <f>6525-3696</f>
        <v>2829</v>
      </c>
      <c r="L19">
        <f>4759-2317</f>
        <v>2442</v>
      </c>
    </row>
    <row r="20" spans="1:12">
      <c r="A20" s="1">
        <v>41958</v>
      </c>
      <c r="B20" s="5">
        <f t="shared" si="0"/>
        <v>2.9773862908392061</v>
      </c>
      <c r="C20">
        <v>3.7</v>
      </c>
      <c r="D20">
        <v>2.7</v>
      </c>
      <c r="H20" s="1">
        <v>41958</v>
      </c>
      <c r="I20" s="2">
        <f t="shared" si="1"/>
        <v>1561</v>
      </c>
      <c r="J20">
        <f>2164-1731</f>
        <v>433</v>
      </c>
      <c r="K20">
        <f>7653-6525</f>
        <v>1128</v>
      </c>
    </row>
    <row r="21" spans="1:12">
      <c r="A21" s="1">
        <v>41988</v>
      </c>
      <c r="B21" s="5">
        <f t="shared" si="0"/>
        <v>3.4</v>
      </c>
      <c r="C21">
        <v>3.4</v>
      </c>
      <c r="H21" s="1">
        <v>41988</v>
      </c>
      <c r="I21" s="2">
        <f t="shared" si="1"/>
        <v>573</v>
      </c>
      <c r="J21">
        <f>2737-2164</f>
        <v>573</v>
      </c>
    </row>
    <row r="22" spans="1:12">
      <c r="A22" s="1">
        <v>42019</v>
      </c>
      <c r="B22" s="5">
        <f t="shared" si="0"/>
        <v>3.5</v>
      </c>
      <c r="C22">
        <v>3.5</v>
      </c>
      <c r="H22" s="1">
        <v>42019</v>
      </c>
      <c r="I22" s="2">
        <f t="shared" si="1"/>
        <v>238</v>
      </c>
      <c r="J22">
        <f>2975-2737</f>
        <v>238</v>
      </c>
    </row>
    <row r="23" spans="1:12">
      <c r="A23" s="1">
        <f>SUMPRODUCT(A17:A22,I17:I22)/I23</f>
        <v>41924.751128951328</v>
      </c>
      <c r="B23" s="5">
        <f>SUMPRODUCT(B17:B22,I17:I22)/I23</f>
        <v>3.3784830239170427</v>
      </c>
      <c r="C23" s="3" t="s">
        <v>13</v>
      </c>
      <c r="H23" s="1"/>
      <c r="I23" s="2">
        <f>SUM(I17:I22)</f>
        <v>11958</v>
      </c>
      <c r="J23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 Blok</dc:creator>
  <cp:lastModifiedBy>Rik Blok</cp:lastModifiedBy>
  <dcterms:created xsi:type="dcterms:W3CDTF">2015-02-27T05:34:10Z</dcterms:created>
  <dcterms:modified xsi:type="dcterms:W3CDTF">2015-02-27T06:30:56Z</dcterms:modified>
</cp:coreProperties>
</file>